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正式下达2025" sheetId="1" r:id="rId1"/>
  </sheets>
  <definedNames>
    <definedName name="_xlnm.Print_Area" localSheetId="0">正式下达2025!$A$1:$T$24</definedName>
    <definedName name="_xlnm.Print_Titles" localSheetId="0">正式下达2025!$2:$7</definedName>
  </definedNames>
  <calcPr calcId="144525"/>
</workbook>
</file>

<file path=xl/sharedStrings.xml><?xml version="1.0" encoding="utf-8"?>
<sst xmlns="http://schemas.openxmlformats.org/spreadsheetml/2006/main" count="48" uniqueCount="42">
  <si>
    <t>附件</t>
  </si>
  <si>
    <t>2025年基层公共文化服务体系建设市级补助资金预算明细表</t>
  </si>
  <si>
    <r>
      <rPr>
        <sz val="12"/>
        <rFont val="仿宋_GB2312"/>
        <charset val="134"/>
      </rPr>
      <t>单位：个、万元</t>
    </r>
  </si>
  <si>
    <r>
      <rPr>
        <sz val="12"/>
        <rFont val="仿宋_GB2312"/>
        <charset val="134"/>
      </rPr>
      <t>区</t>
    </r>
  </si>
  <si>
    <t>预算合计数</t>
  </si>
  <si>
    <t>市级补助提前下达数</t>
  </si>
  <si>
    <t>市级补助此次下达数</t>
  </si>
  <si>
    <r>
      <rPr>
        <sz val="12"/>
        <rFont val="仿宋_GB2312"/>
        <charset val="134"/>
      </rPr>
      <t>图书馆、美术馆、文化馆（站）免费开放</t>
    </r>
  </si>
  <si>
    <r>
      <rPr>
        <sz val="12"/>
        <rFont val="仿宋_GB2312"/>
        <charset val="134"/>
      </rPr>
      <t>基层公共文化服务项目补助</t>
    </r>
  </si>
  <si>
    <t>补助金额</t>
  </si>
  <si>
    <t>场馆数量</t>
  </si>
  <si>
    <r>
      <rPr>
        <sz val="12"/>
        <rFont val="仿宋_GB2312"/>
        <charset val="134"/>
      </rPr>
      <t>乡镇（街道）
公共文化服务</t>
    </r>
  </si>
  <si>
    <r>
      <rPr>
        <sz val="12"/>
        <rFont val="仿宋_GB2312"/>
        <charset val="134"/>
      </rPr>
      <t>农村公共
文化服务</t>
    </r>
  </si>
  <si>
    <r>
      <rPr>
        <sz val="12"/>
        <rFont val="仿宋_GB2312"/>
        <charset val="134"/>
      </rPr>
      <t>社区公共
文化服务</t>
    </r>
  </si>
  <si>
    <r>
      <rPr>
        <sz val="12"/>
        <rFont val="仿宋_GB2312"/>
        <charset val="134"/>
      </rPr>
      <t>小计</t>
    </r>
  </si>
  <si>
    <r>
      <rPr>
        <sz val="12"/>
        <rFont val="仿宋_GB2312"/>
        <charset val="134"/>
      </rPr>
      <t>中央补助</t>
    </r>
  </si>
  <si>
    <r>
      <rPr>
        <sz val="12"/>
        <rFont val="仿宋_GB2312"/>
        <charset val="134"/>
      </rPr>
      <t>市级补助</t>
    </r>
  </si>
  <si>
    <r>
      <rPr>
        <sz val="12"/>
        <rFont val="仿宋_GB2312"/>
        <charset val="134"/>
      </rPr>
      <t>图书馆</t>
    </r>
  </si>
  <si>
    <r>
      <rPr>
        <sz val="12"/>
        <rFont val="仿宋_GB2312"/>
        <charset val="134"/>
      </rPr>
      <t>文化馆</t>
    </r>
  </si>
  <si>
    <r>
      <rPr>
        <sz val="12"/>
        <rFont val="仿宋_GB2312"/>
        <charset val="134"/>
      </rPr>
      <t>美术馆</t>
    </r>
  </si>
  <si>
    <r>
      <rPr>
        <sz val="12"/>
        <rFont val="仿宋_GB2312"/>
        <charset val="134"/>
      </rPr>
      <t>街乡镇
文体中心
（文化站）</t>
    </r>
  </si>
  <si>
    <r>
      <rPr>
        <sz val="12"/>
        <rFont val="仿宋_GB2312"/>
        <charset val="134"/>
      </rPr>
      <t>街乡镇
数量</t>
    </r>
  </si>
  <si>
    <r>
      <rPr>
        <sz val="12"/>
        <rFont val="仿宋_GB2312"/>
        <charset val="134"/>
      </rPr>
      <t>补助金额</t>
    </r>
  </si>
  <si>
    <r>
      <rPr>
        <sz val="12"/>
        <rFont val="仿宋_GB2312"/>
        <charset val="134"/>
      </rPr>
      <t>行政村
数量</t>
    </r>
  </si>
  <si>
    <r>
      <rPr>
        <sz val="12"/>
        <rFont val="仿宋_GB2312"/>
        <charset val="134"/>
      </rPr>
      <t>居委会
数量</t>
    </r>
  </si>
  <si>
    <r>
      <rPr>
        <sz val="12"/>
        <rFont val="宋体"/>
        <charset val="134"/>
      </rPr>
      <t>合计</t>
    </r>
  </si>
  <si>
    <r>
      <rPr>
        <sz val="12"/>
        <rFont val="仿宋_GB2312"/>
        <charset val="134"/>
      </rPr>
      <t>滨海新区</t>
    </r>
  </si>
  <si>
    <r>
      <rPr>
        <sz val="12"/>
        <rFont val="仿宋_GB2312"/>
        <charset val="134"/>
      </rPr>
      <t>和平区</t>
    </r>
  </si>
  <si>
    <r>
      <rPr>
        <sz val="12"/>
        <rFont val="仿宋_GB2312"/>
        <charset val="134"/>
      </rPr>
      <t>河北区</t>
    </r>
  </si>
  <si>
    <r>
      <rPr>
        <sz val="12"/>
        <rFont val="仿宋_GB2312"/>
        <charset val="134"/>
      </rPr>
      <t>河东区</t>
    </r>
  </si>
  <si>
    <r>
      <rPr>
        <sz val="12"/>
        <rFont val="仿宋_GB2312"/>
        <charset val="134"/>
      </rPr>
      <t>河西区</t>
    </r>
  </si>
  <si>
    <r>
      <rPr>
        <sz val="12"/>
        <rFont val="仿宋_GB2312"/>
        <charset val="134"/>
      </rPr>
      <t>南开区</t>
    </r>
  </si>
  <si>
    <r>
      <rPr>
        <sz val="12"/>
        <rFont val="仿宋_GB2312"/>
        <charset val="134"/>
      </rPr>
      <t>红桥区</t>
    </r>
  </si>
  <si>
    <r>
      <rPr>
        <sz val="12"/>
        <rFont val="仿宋_GB2312"/>
        <charset val="134"/>
      </rPr>
      <t>东丽区</t>
    </r>
  </si>
  <si>
    <r>
      <rPr>
        <sz val="12"/>
        <rFont val="仿宋_GB2312"/>
        <charset val="134"/>
      </rPr>
      <t>西青区</t>
    </r>
  </si>
  <si>
    <r>
      <rPr>
        <sz val="12"/>
        <rFont val="仿宋_GB2312"/>
        <charset val="134"/>
      </rPr>
      <t>津南区</t>
    </r>
  </si>
  <si>
    <r>
      <rPr>
        <sz val="12"/>
        <rFont val="仿宋_GB2312"/>
        <charset val="134"/>
      </rPr>
      <t>北辰区</t>
    </r>
  </si>
  <si>
    <r>
      <rPr>
        <sz val="12"/>
        <rFont val="仿宋_GB2312"/>
        <charset val="134"/>
      </rPr>
      <t>武清区</t>
    </r>
  </si>
  <si>
    <r>
      <rPr>
        <sz val="12"/>
        <rFont val="仿宋_GB2312"/>
        <charset val="134"/>
      </rPr>
      <t>宝坻区</t>
    </r>
  </si>
  <si>
    <r>
      <rPr>
        <sz val="12"/>
        <rFont val="仿宋_GB2312"/>
        <charset val="134"/>
      </rPr>
      <t>蓟州区</t>
    </r>
  </si>
  <si>
    <r>
      <rPr>
        <sz val="12"/>
        <rFont val="仿宋_GB2312"/>
        <charset val="134"/>
      </rPr>
      <t>宁河区</t>
    </r>
  </si>
  <si>
    <r>
      <rPr>
        <sz val="12"/>
        <rFont val="仿宋_GB2312"/>
        <charset val="134"/>
      </rPr>
      <t>静海区</t>
    </r>
  </si>
</sst>
</file>

<file path=xl/styles.xml><?xml version="1.0" encoding="utf-8"?>
<styleSheet xmlns="http://schemas.openxmlformats.org/spreadsheetml/2006/main">
  <numFmts count="9">
    <numFmt numFmtId="176" formatCode="#,##0.0"/>
    <numFmt numFmtId="41" formatCode="_ * #,##0_ ;_ * \-#,##0_ ;_ * &quot;-&quot;_ ;_ @_ "/>
    <numFmt numFmtId="177" formatCode="0_ "/>
    <numFmt numFmtId="43" formatCode="_ * #,##0.00_ ;_ * \-#,##0.00_ ;_ * &quot;-&quot;??_ ;_ @_ "/>
    <numFmt numFmtId="178" formatCode="0.0_);[Red]\(0.0\)"/>
    <numFmt numFmtId="44" formatCode="_ &quot;￥&quot;* #,##0.00_ ;_ &quot;￥&quot;* \-#,##0.00_ ;_ &quot;￥&quot;* &quot;-&quot;??_ ;_ @_ "/>
    <numFmt numFmtId="179" formatCode="#,##0.0_ "/>
    <numFmt numFmtId="42" formatCode="_ &quot;￥&quot;* #,##0_ ;_ &quot;￥&quot;* \-#,##0_ ;_ &quot;￥&quot;* &quot;-&quot;_ ;_ @_ "/>
    <numFmt numFmtId="180" formatCode="0.0_ "/>
  </numFmts>
  <fonts count="2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0" borderId="0"/>
    <xf numFmtId="0" fontId="7" fillId="1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13" borderId="18" applyNumberFormat="false" applyAlignment="false" applyProtection="false">
      <alignment vertical="center"/>
    </xf>
    <xf numFmtId="0" fontId="18" fillId="20" borderId="19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16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0" fillId="0" borderId="15" applyNumberFormat="false" applyFill="false" applyAlignment="false" applyProtection="false">
      <alignment vertical="center"/>
    </xf>
    <xf numFmtId="0" fontId="14" fillId="0" borderId="1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0" borderId="2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7" borderId="14" applyNumberFormat="false" applyFon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1" fillId="13" borderId="13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5" borderId="1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</cellStyleXfs>
  <cellXfs count="42">
    <xf numFmtId="0" fontId="0" fillId="0" borderId="0" xfId="0"/>
    <xf numFmtId="0" fontId="1" fillId="2" borderId="0" xfId="0" applyFont="true" applyFill="true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178" fontId="1" fillId="0" borderId="0" xfId="0" applyNumberFormat="true" applyFont="true" applyAlignment="true">
      <alignment vertical="center"/>
    </xf>
    <xf numFmtId="0" fontId="1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/>
    </xf>
    <xf numFmtId="179" fontId="1" fillId="0" borderId="1" xfId="0" applyNumberFormat="true" applyFont="true" applyBorder="true" applyAlignment="true">
      <alignment horizontal="center" vertical="center" wrapText="true"/>
    </xf>
    <xf numFmtId="177" fontId="1" fillId="2" borderId="1" xfId="0" applyNumberFormat="true" applyFont="true" applyFill="true" applyBorder="true" applyAlignment="true">
      <alignment horizontal="center" vertical="center" wrapText="true"/>
    </xf>
    <xf numFmtId="180" fontId="1" fillId="2" borderId="1" xfId="0" applyNumberFormat="true" applyFont="true" applyFill="true" applyBorder="true" applyAlignment="true">
      <alignment horizontal="center" vertical="center" wrapText="true"/>
    </xf>
    <xf numFmtId="179" fontId="1" fillId="2" borderId="1" xfId="0" applyNumberFormat="true" applyFont="true" applyFill="true" applyBorder="true" applyAlignment="true">
      <alignment horizontal="center" vertical="center" wrapText="true"/>
    </xf>
    <xf numFmtId="179" fontId="1" fillId="2" borderId="4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178" fontId="1" fillId="0" borderId="1" xfId="0" applyNumberFormat="true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3" fontId="1" fillId="0" borderId="1" xfId="0" applyNumberFormat="true" applyFont="true" applyBorder="true" applyAlignment="true">
      <alignment horizontal="center" vertical="center" wrapText="true"/>
    </xf>
    <xf numFmtId="178" fontId="1" fillId="2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8" fontId="1" fillId="0" borderId="1" xfId="0" applyNumberFormat="true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vertical="center"/>
    </xf>
    <xf numFmtId="0" fontId="1" fillId="0" borderId="6" xfId="0" applyFont="true" applyBorder="true" applyAlignment="true">
      <alignment horizontal="center" vertical="center"/>
    </xf>
    <xf numFmtId="0" fontId="1" fillId="0" borderId="7" xfId="0" applyFont="true" applyBorder="true" applyAlignment="true">
      <alignment horizontal="center" vertical="center" wrapText="true"/>
    </xf>
    <xf numFmtId="0" fontId="1" fillId="0" borderId="8" xfId="0" applyFont="true" applyBorder="true" applyAlignment="true">
      <alignment horizontal="center" vertical="center" wrapText="true"/>
    </xf>
    <xf numFmtId="0" fontId="1" fillId="0" borderId="9" xfId="0" applyFont="true" applyBorder="true" applyAlignment="true">
      <alignment horizontal="center" vertical="center" wrapText="true"/>
    </xf>
    <xf numFmtId="0" fontId="1" fillId="0" borderId="10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178" fontId="1" fillId="2" borderId="1" xfId="0" applyNumberFormat="true" applyFont="true" applyFill="true" applyBorder="true" applyAlignment="true">
      <alignment horizontal="center" vertical="center" wrapText="true"/>
    </xf>
    <xf numFmtId="177" fontId="1" fillId="2" borderId="1" xfId="0" applyNumberFormat="true" applyFont="true" applyFill="true" applyBorder="true" applyAlignment="true">
      <alignment horizontal="center" vertical="center"/>
    </xf>
    <xf numFmtId="180" fontId="1" fillId="2" borderId="1" xfId="0" applyNumberFormat="true" applyFont="true" applyFill="true" applyBorder="true" applyAlignment="true">
      <alignment horizontal="center" vertical="center"/>
    </xf>
    <xf numFmtId="0" fontId="1" fillId="0" borderId="11" xfId="0" applyFont="true" applyBorder="true" applyAlignment="true">
      <alignment horizontal="center"/>
    </xf>
    <xf numFmtId="0" fontId="1" fillId="0" borderId="12" xfId="0" applyFont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4"/>
  <sheetViews>
    <sheetView showZeros="0" tabSelected="1" zoomScale="85" zoomScaleNormal="85" workbookViewId="0">
      <selection activeCell="F8" sqref="F8"/>
    </sheetView>
  </sheetViews>
  <sheetFormatPr defaultColWidth="9" defaultRowHeight="14.25"/>
  <cols>
    <col min="1" max="2" width="11.75" style="2" customWidth="true"/>
    <col min="3" max="18" width="9.875" style="2" customWidth="true"/>
    <col min="19" max="20" width="9.75" style="2" customWidth="true"/>
    <col min="21" max="214" width="9" style="2"/>
    <col min="215" max="215" width="11.75" style="2" customWidth="true"/>
    <col min="216" max="218" width="12.625" style="2" customWidth="true"/>
    <col min="219" max="222" width="13.125" style="2" customWidth="true"/>
    <col min="223" max="230" width="11.25" style="2" customWidth="true"/>
    <col min="231" max="470" width="9" style="2"/>
    <col min="471" max="471" width="11.75" style="2" customWidth="true"/>
    <col min="472" max="474" width="12.625" style="2" customWidth="true"/>
    <col min="475" max="478" width="13.125" style="2" customWidth="true"/>
    <col min="479" max="486" width="11.25" style="2" customWidth="true"/>
    <col min="487" max="726" width="9" style="2"/>
    <col min="727" max="727" width="11.75" style="2" customWidth="true"/>
    <col min="728" max="730" width="12.625" style="2" customWidth="true"/>
    <col min="731" max="734" width="13.125" style="2" customWidth="true"/>
    <col min="735" max="742" width="11.25" style="2" customWidth="true"/>
    <col min="743" max="982" width="9" style="2"/>
    <col min="983" max="983" width="11.75" style="2" customWidth="true"/>
    <col min="984" max="986" width="12.625" style="2" customWidth="true"/>
    <col min="987" max="990" width="13.125" style="2" customWidth="true"/>
    <col min="991" max="998" width="11.25" style="2" customWidth="true"/>
    <col min="999" max="1238" width="9" style="2"/>
    <col min="1239" max="1239" width="11.75" style="2" customWidth="true"/>
    <col min="1240" max="1242" width="12.625" style="2" customWidth="true"/>
    <col min="1243" max="1246" width="13.125" style="2" customWidth="true"/>
    <col min="1247" max="1254" width="11.25" style="2" customWidth="true"/>
    <col min="1255" max="1494" width="9" style="2"/>
    <col min="1495" max="1495" width="11.75" style="2" customWidth="true"/>
    <col min="1496" max="1498" width="12.625" style="2" customWidth="true"/>
    <col min="1499" max="1502" width="13.125" style="2" customWidth="true"/>
    <col min="1503" max="1510" width="11.25" style="2" customWidth="true"/>
    <col min="1511" max="1750" width="9" style="2"/>
    <col min="1751" max="1751" width="11.75" style="2" customWidth="true"/>
    <col min="1752" max="1754" width="12.625" style="2" customWidth="true"/>
    <col min="1755" max="1758" width="13.125" style="2" customWidth="true"/>
    <col min="1759" max="1766" width="11.25" style="2" customWidth="true"/>
    <col min="1767" max="2006" width="9" style="2"/>
    <col min="2007" max="2007" width="11.75" style="2" customWidth="true"/>
    <col min="2008" max="2010" width="12.625" style="2" customWidth="true"/>
    <col min="2011" max="2014" width="13.125" style="2" customWidth="true"/>
    <col min="2015" max="2022" width="11.25" style="2" customWidth="true"/>
    <col min="2023" max="2262" width="9" style="2"/>
    <col min="2263" max="2263" width="11.75" style="2" customWidth="true"/>
    <col min="2264" max="2266" width="12.625" style="2" customWidth="true"/>
    <col min="2267" max="2270" width="13.125" style="2" customWidth="true"/>
    <col min="2271" max="2278" width="11.25" style="2" customWidth="true"/>
    <col min="2279" max="2518" width="9" style="2"/>
    <col min="2519" max="2519" width="11.75" style="2" customWidth="true"/>
    <col min="2520" max="2522" width="12.625" style="2" customWidth="true"/>
    <col min="2523" max="2526" width="13.125" style="2" customWidth="true"/>
    <col min="2527" max="2534" width="11.25" style="2" customWidth="true"/>
    <col min="2535" max="2774" width="9" style="2"/>
    <col min="2775" max="2775" width="11.75" style="2" customWidth="true"/>
    <col min="2776" max="2778" width="12.625" style="2" customWidth="true"/>
    <col min="2779" max="2782" width="13.125" style="2" customWidth="true"/>
    <col min="2783" max="2790" width="11.25" style="2" customWidth="true"/>
    <col min="2791" max="3030" width="9" style="2"/>
    <col min="3031" max="3031" width="11.75" style="2" customWidth="true"/>
    <col min="3032" max="3034" width="12.625" style="2" customWidth="true"/>
    <col min="3035" max="3038" width="13.125" style="2" customWidth="true"/>
    <col min="3039" max="3046" width="11.25" style="2" customWidth="true"/>
    <col min="3047" max="3286" width="9" style="2"/>
    <col min="3287" max="3287" width="11.75" style="2" customWidth="true"/>
    <col min="3288" max="3290" width="12.625" style="2" customWidth="true"/>
    <col min="3291" max="3294" width="13.125" style="2" customWidth="true"/>
    <col min="3295" max="3302" width="11.25" style="2" customWidth="true"/>
    <col min="3303" max="3542" width="9" style="2"/>
    <col min="3543" max="3543" width="11.75" style="2" customWidth="true"/>
    <col min="3544" max="3546" width="12.625" style="2" customWidth="true"/>
    <col min="3547" max="3550" width="13.125" style="2" customWidth="true"/>
    <col min="3551" max="3558" width="11.25" style="2" customWidth="true"/>
    <col min="3559" max="3798" width="9" style="2"/>
    <col min="3799" max="3799" width="11.75" style="2" customWidth="true"/>
    <col min="3800" max="3802" width="12.625" style="2" customWidth="true"/>
    <col min="3803" max="3806" width="13.125" style="2" customWidth="true"/>
    <col min="3807" max="3814" width="11.25" style="2" customWidth="true"/>
    <col min="3815" max="4054" width="9" style="2"/>
    <col min="4055" max="4055" width="11.75" style="2" customWidth="true"/>
    <col min="4056" max="4058" width="12.625" style="2" customWidth="true"/>
    <col min="4059" max="4062" width="13.125" style="2" customWidth="true"/>
    <col min="4063" max="4070" width="11.25" style="2" customWidth="true"/>
    <col min="4071" max="4310" width="9" style="2"/>
    <col min="4311" max="4311" width="11.75" style="2" customWidth="true"/>
    <col min="4312" max="4314" width="12.625" style="2" customWidth="true"/>
    <col min="4315" max="4318" width="13.125" style="2" customWidth="true"/>
    <col min="4319" max="4326" width="11.25" style="2" customWidth="true"/>
    <col min="4327" max="4566" width="9" style="2"/>
    <col min="4567" max="4567" width="11.75" style="2" customWidth="true"/>
    <col min="4568" max="4570" width="12.625" style="2" customWidth="true"/>
    <col min="4571" max="4574" width="13.125" style="2" customWidth="true"/>
    <col min="4575" max="4582" width="11.25" style="2" customWidth="true"/>
    <col min="4583" max="4822" width="9" style="2"/>
    <col min="4823" max="4823" width="11.75" style="2" customWidth="true"/>
    <col min="4824" max="4826" width="12.625" style="2" customWidth="true"/>
    <col min="4827" max="4830" width="13.125" style="2" customWidth="true"/>
    <col min="4831" max="4838" width="11.25" style="2" customWidth="true"/>
    <col min="4839" max="5078" width="9" style="2"/>
    <col min="5079" max="5079" width="11.75" style="2" customWidth="true"/>
    <col min="5080" max="5082" width="12.625" style="2" customWidth="true"/>
    <col min="5083" max="5086" width="13.125" style="2" customWidth="true"/>
    <col min="5087" max="5094" width="11.25" style="2" customWidth="true"/>
    <col min="5095" max="5334" width="9" style="2"/>
    <col min="5335" max="5335" width="11.75" style="2" customWidth="true"/>
    <col min="5336" max="5338" width="12.625" style="2" customWidth="true"/>
    <col min="5339" max="5342" width="13.125" style="2" customWidth="true"/>
    <col min="5343" max="5350" width="11.25" style="2" customWidth="true"/>
    <col min="5351" max="5590" width="9" style="2"/>
    <col min="5591" max="5591" width="11.75" style="2" customWidth="true"/>
    <col min="5592" max="5594" width="12.625" style="2" customWidth="true"/>
    <col min="5595" max="5598" width="13.125" style="2" customWidth="true"/>
    <col min="5599" max="5606" width="11.25" style="2" customWidth="true"/>
    <col min="5607" max="5846" width="9" style="2"/>
    <col min="5847" max="5847" width="11.75" style="2" customWidth="true"/>
    <col min="5848" max="5850" width="12.625" style="2" customWidth="true"/>
    <col min="5851" max="5854" width="13.125" style="2" customWidth="true"/>
    <col min="5855" max="5862" width="11.25" style="2" customWidth="true"/>
    <col min="5863" max="6102" width="9" style="2"/>
    <col min="6103" max="6103" width="11.75" style="2" customWidth="true"/>
    <col min="6104" max="6106" width="12.625" style="2" customWidth="true"/>
    <col min="6107" max="6110" width="13.125" style="2" customWidth="true"/>
    <col min="6111" max="6118" width="11.25" style="2" customWidth="true"/>
    <col min="6119" max="6358" width="9" style="2"/>
    <col min="6359" max="6359" width="11.75" style="2" customWidth="true"/>
    <col min="6360" max="6362" width="12.625" style="2" customWidth="true"/>
    <col min="6363" max="6366" width="13.125" style="2" customWidth="true"/>
    <col min="6367" max="6374" width="11.25" style="2" customWidth="true"/>
    <col min="6375" max="6614" width="9" style="2"/>
    <col min="6615" max="6615" width="11.75" style="2" customWidth="true"/>
    <col min="6616" max="6618" width="12.625" style="2" customWidth="true"/>
    <col min="6619" max="6622" width="13.125" style="2" customWidth="true"/>
    <col min="6623" max="6630" width="11.25" style="2" customWidth="true"/>
    <col min="6631" max="6870" width="9" style="2"/>
    <col min="6871" max="6871" width="11.75" style="2" customWidth="true"/>
    <col min="6872" max="6874" width="12.625" style="2" customWidth="true"/>
    <col min="6875" max="6878" width="13.125" style="2" customWidth="true"/>
    <col min="6879" max="6886" width="11.25" style="2" customWidth="true"/>
    <col min="6887" max="7126" width="9" style="2"/>
    <col min="7127" max="7127" width="11.75" style="2" customWidth="true"/>
    <col min="7128" max="7130" width="12.625" style="2" customWidth="true"/>
    <col min="7131" max="7134" width="13.125" style="2" customWidth="true"/>
    <col min="7135" max="7142" width="11.25" style="2" customWidth="true"/>
    <col min="7143" max="7382" width="9" style="2"/>
    <col min="7383" max="7383" width="11.75" style="2" customWidth="true"/>
    <col min="7384" max="7386" width="12.625" style="2" customWidth="true"/>
    <col min="7387" max="7390" width="13.125" style="2" customWidth="true"/>
    <col min="7391" max="7398" width="11.25" style="2" customWidth="true"/>
    <col min="7399" max="7638" width="9" style="2"/>
    <col min="7639" max="7639" width="11.75" style="2" customWidth="true"/>
    <col min="7640" max="7642" width="12.625" style="2" customWidth="true"/>
    <col min="7643" max="7646" width="13.125" style="2" customWidth="true"/>
    <col min="7647" max="7654" width="11.25" style="2" customWidth="true"/>
    <col min="7655" max="7894" width="9" style="2"/>
    <col min="7895" max="7895" width="11.75" style="2" customWidth="true"/>
    <col min="7896" max="7898" width="12.625" style="2" customWidth="true"/>
    <col min="7899" max="7902" width="13.125" style="2" customWidth="true"/>
    <col min="7903" max="7910" width="11.25" style="2" customWidth="true"/>
    <col min="7911" max="8150" width="9" style="2"/>
    <col min="8151" max="8151" width="11.75" style="2" customWidth="true"/>
    <col min="8152" max="8154" width="12.625" style="2" customWidth="true"/>
    <col min="8155" max="8158" width="13.125" style="2" customWidth="true"/>
    <col min="8159" max="8166" width="11.25" style="2" customWidth="true"/>
    <col min="8167" max="8406" width="9" style="2"/>
    <col min="8407" max="8407" width="11.75" style="2" customWidth="true"/>
    <col min="8408" max="8410" width="12.625" style="2" customWidth="true"/>
    <col min="8411" max="8414" width="13.125" style="2" customWidth="true"/>
    <col min="8415" max="8422" width="11.25" style="2" customWidth="true"/>
    <col min="8423" max="8662" width="9" style="2"/>
    <col min="8663" max="8663" width="11.75" style="2" customWidth="true"/>
    <col min="8664" max="8666" width="12.625" style="2" customWidth="true"/>
    <col min="8667" max="8670" width="13.125" style="2" customWidth="true"/>
    <col min="8671" max="8678" width="11.25" style="2" customWidth="true"/>
    <col min="8679" max="8918" width="9" style="2"/>
    <col min="8919" max="8919" width="11.75" style="2" customWidth="true"/>
    <col min="8920" max="8922" width="12.625" style="2" customWidth="true"/>
    <col min="8923" max="8926" width="13.125" style="2" customWidth="true"/>
    <col min="8927" max="8934" width="11.25" style="2" customWidth="true"/>
    <col min="8935" max="9174" width="9" style="2"/>
    <col min="9175" max="9175" width="11.75" style="2" customWidth="true"/>
    <col min="9176" max="9178" width="12.625" style="2" customWidth="true"/>
    <col min="9179" max="9182" width="13.125" style="2" customWidth="true"/>
    <col min="9183" max="9190" width="11.25" style="2" customWidth="true"/>
    <col min="9191" max="9430" width="9" style="2"/>
    <col min="9431" max="9431" width="11.75" style="2" customWidth="true"/>
    <col min="9432" max="9434" width="12.625" style="2" customWidth="true"/>
    <col min="9435" max="9438" width="13.125" style="2" customWidth="true"/>
    <col min="9439" max="9446" width="11.25" style="2" customWidth="true"/>
    <col min="9447" max="9686" width="9" style="2"/>
    <col min="9687" max="9687" width="11.75" style="2" customWidth="true"/>
    <col min="9688" max="9690" width="12.625" style="2" customWidth="true"/>
    <col min="9691" max="9694" width="13.125" style="2" customWidth="true"/>
    <col min="9695" max="9702" width="11.25" style="2" customWidth="true"/>
    <col min="9703" max="9942" width="9" style="2"/>
    <col min="9943" max="9943" width="11.75" style="2" customWidth="true"/>
    <col min="9944" max="9946" width="12.625" style="2" customWidth="true"/>
    <col min="9947" max="9950" width="13.125" style="2" customWidth="true"/>
    <col min="9951" max="9958" width="11.25" style="2" customWidth="true"/>
    <col min="9959" max="10198" width="9" style="2"/>
    <col min="10199" max="10199" width="11.75" style="2" customWidth="true"/>
    <col min="10200" max="10202" width="12.625" style="2" customWidth="true"/>
    <col min="10203" max="10206" width="13.125" style="2" customWidth="true"/>
    <col min="10207" max="10214" width="11.25" style="2" customWidth="true"/>
    <col min="10215" max="10454" width="9" style="2"/>
    <col min="10455" max="10455" width="11.75" style="2" customWidth="true"/>
    <col min="10456" max="10458" width="12.625" style="2" customWidth="true"/>
    <col min="10459" max="10462" width="13.125" style="2" customWidth="true"/>
    <col min="10463" max="10470" width="11.25" style="2" customWidth="true"/>
    <col min="10471" max="10710" width="9" style="2"/>
    <col min="10711" max="10711" width="11.75" style="2" customWidth="true"/>
    <col min="10712" max="10714" width="12.625" style="2" customWidth="true"/>
    <col min="10715" max="10718" width="13.125" style="2" customWidth="true"/>
    <col min="10719" max="10726" width="11.25" style="2" customWidth="true"/>
    <col min="10727" max="10966" width="9" style="2"/>
    <col min="10967" max="10967" width="11.75" style="2" customWidth="true"/>
    <col min="10968" max="10970" width="12.625" style="2" customWidth="true"/>
    <col min="10971" max="10974" width="13.125" style="2" customWidth="true"/>
    <col min="10975" max="10982" width="11.25" style="2" customWidth="true"/>
    <col min="10983" max="11222" width="9" style="2"/>
    <col min="11223" max="11223" width="11.75" style="2" customWidth="true"/>
    <col min="11224" max="11226" width="12.625" style="2" customWidth="true"/>
    <col min="11227" max="11230" width="13.125" style="2" customWidth="true"/>
    <col min="11231" max="11238" width="11.25" style="2" customWidth="true"/>
    <col min="11239" max="11478" width="9" style="2"/>
    <col min="11479" max="11479" width="11.75" style="2" customWidth="true"/>
    <col min="11480" max="11482" width="12.625" style="2" customWidth="true"/>
    <col min="11483" max="11486" width="13.125" style="2" customWidth="true"/>
    <col min="11487" max="11494" width="11.25" style="2" customWidth="true"/>
    <col min="11495" max="11734" width="9" style="2"/>
    <col min="11735" max="11735" width="11.75" style="2" customWidth="true"/>
    <col min="11736" max="11738" width="12.625" style="2" customWidth="true"/>
    <col min="11739" max="11742" width="13.125" style="2" customWidth="true"/>
    <col min="11743" max="11750" width="11.25" style="2" customWidth="true"/>
    <col min="11751" max="11990" width="9" style="2"/>
    <col min="11991" max="11991" width="11.75" style="2" customWidth="true"/>
    <col min="11992" max="11994" width="12.625" style="2" customWidth="true"/>
    <col min="11995" max="11998" width="13.125" style="2" customWidth="true"/>
    <col min="11999" max="12006" width="11.25" style="2" customWidth="true"/>
    <col min="12007" max="12246" width="9" style="2"/>
    <col min="12247" max="12247" width="11.75" style="2" customWidth="true"/>
    <col min="12248" max="12250" width="12.625" style="2" customWidth="true"/>
    <col min="12251" max="12254" width="13.125" style="2" customWidth="true"/>
    <col min="12255" max="12262" width="11.25" style="2" customWidth="true"/>
    <col min="12263" max="12502" width="9" style="2"/>
    <col min="12503" max="12503" width="11.75" style="2" customWidth="true"/>
    <col min="12504" max="12506" width="12.625" style="2" customWidth="true"/>
    <col min="12507" max="12510" width="13.125" style="2" customWidth="true"/>
    <col min="12511" max="12518" width="11.25" style="2" customWidth="true"/>
    <col min="12519" max="12758" width="9" style="2"/>
    <col min="12759" max="12759" width="11.75" style="2" customWidth="true"/>
    <col min="12760" max="12762" width="12.625" style="2" customWidth="true"/>
    <col min="12763" max="12766" width="13.125" style="2" customWidth="true"/>
    <col min="12767" max="12774" width="11.25" style="2" customWidth="true"/>
    <col min="12775" max="13014" width="9" style="2"/>
    <col min="13015" max="13015" width="11.75" style="2" customWidth="true"/>
    <col min="13016" max="13018" width="12.625" style="2" customWidth="true"/>
    <col min="13019" max="13022" width="13.125" style="2" customWidth="true"/>
    <col min="13023" max="13030" width="11.25" style="2" customWidth="true"/>
    <col min="13031" max="13270" width="9" style="2"/>
    <col min="13271" max="13271" width="11.75" style="2" customWidth="true"/>
    <col min="13272" max="13274" width="12.625" style="2" customWidth="true"/>
    <col min="13275" max="13278" width="13.125" style="2" customWidth="true"/>
    <col min="13279" max="13286" width="11.25" style="2" customWidth="true"/>
    <col min="13287" max="13526" width="9" style="2"/>
    <col min="13527" max="13527" width="11.75" style="2" customWidth="true"/>
    <col min="13528" max="13530" width="12.625" style="2" customWidth="true"/>
    <col min="13531" max="13534" width="13.125" style="2" customWidth="true"/>
    <col min="13535" max="13542" width="11.25" style="2" customWidth="true"/>
    <col min="13543" max="13782" width="9" style="2"/>
    <col min="13783" max="13783" width="11.75" style="2" customWidth="true"/>
    <col min="13784" max="13786" width="12.625" style="2" customWidth="true"/>
    <col min="13787" max="13790" width="13.125" style="2" customWidth="true"/>
    <col min="13791" max="13798" width="11.25" style="2" customWidth="true"/>
    <col min="13799" max="14038" width="9" style="2"/>
    <col min="14039" max="14039" width="11.75" style="2" customWidth="true"/>
    <col min="14040" max="14042" width="12.625" style="2" customWidth="true"/>
    <col min="14043" max="14046" width="13.125" style="2" customWidth="true"/>
    <col min="14047" max="14054" width="11.25" style="2" customWidth="true"/>
    <col min="14055" max="14294" width="9" style="2"/>
    <col min="14295" max="14295" width="11.75" style="2" customWidth="true"/>
    <col min="14296" max="14298" width="12.625" style="2" customWidth="true"/>
    <col min="14299" max="14302" width="13.125" style="2" customWidth="true"/>
    <col min="14303" max="14310" width="11.25" style="2" customWidth="true"/>
    <col min="14311" max="14550" width="9" style="2"/>
    <col min="14551" max="14551" width="11.75" style="2" customWidth="true"/>
    <col min="14552" max="14554" width="12.625" style="2" customWidth="true"/>
    <col min="14555" max="14558" width="13.125" style="2" customWidth="true"/>
    <col min="14559" max="14566" width="11.25" style="2" customWidth="true"/>
    <col min="14567" max="14806" width="9" style="2"/>
    <col min="14807" max="14807" width="11.75" style="2" customWidth="true"/>
    <col min="14808" max="14810" width="12.625" style="2" customWidth="true"/>
    <col min="14811" max="14814" width="13.125" style="2" customWidth="true"/>
    <col min="14815" max="14822" width="11.25" style="2" customWidth="true"/>
    <col min="14823" max="15062" width="9" style="2"/>
    <col min="15063" max="15063" width="11.75" style="2" customWidth="true"/>
    <col min="15064" max="15066" width="12.625" style="2" customWidth="true"/>
    <col min="15067" max="15070" width="13.125" style="2" customWidth="true"/>
    <col min="15071" max="15078" width="11.25" style="2" customWidth="true"/>
    <col min="15079" max="15318" width="9" style="2"/>
    <col min="15319" max="15319" width="11.75" style="2" customWidth="true"/>
    <col min="15320" max="15322" width="12.625" style="2" customWidth="true"/>
    <col min="15323" max="15326" width="13.125" style="2" customWidth="true"/>
    <col min="15327" max="15334" width="11.25" style="2" customWidth="true"/>
    <col min="15335" max="15574" width="9" style="2"/>
    <col min="15575" max="15575" width="11.75" style="2" customWidth="true"/>
    <col min="15576" max="15578" width="12.625" style="2" customWidth="true"/>
    <col min="15579" max="15582" width="13.125" style="2" customWidth="true"/>
    <col min="15583" max="15590" width="11.25" style="2" customWidth="true"/>
    <col min="15591" max="15830" width="9" style="2"/>
    <col min="15831" max="15831" width="11.75" style="2" customWidth="true"/>
    <col min="15832" max="15834" width="12.625" style="2" customWidth="true"/>
    <col min="15835" max="15838" width="13.125" style="2" customWidth="true"/>
    <col min="15839" max="15846" width="11.25" style="2" customWidth="true"/>
    <col min="15847" max="16086" width="9" style="2"/>
    <col min="16087" max="16087" width="11.75" style="2" customWidth="true"/>
    <col min="16088" max="16090" width="12.625" style="2" customWidth="true"/>
    <col min="16091" max="16094" width="13.125" style="2" customWidth="true"/>
    <col min="16095" max="16102" width="11.25" style="2" customWidth="true"/>
    <col min="16103" max="16354" width="9" style="2"/>
    <col min="16355" max="16359" width="8.875" style="2" customWidth="true"/>
    <col min="16360" max="16384" width="9" style="2"/>
  </cols>
  <sheetData>
    <row r="1" ht="20.25" spans="1:2">
      <c r="A1" s="3" t="s">
        <v>0</v>
      </c>
      <c r="B1" s="3"/>
    </row>
    <row r="2" ht="62.1" customHeight="true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6.15" customHeight="true" spans="1:20">
      <c r="A3" s="5"/>
      <c r="B3" s="5"/>
      <c r="S3" s="38" t="s">
        <v>2</v>
      </c>
      <c r="T3" s="38"/>
    </row>
    <row r="4" ht="19.15" customHeight="true" spans="1:20">
      <c r="A4" s="6" t="s">
        <v>3</v>
      </c>
      <c r="B4" s="7" t="s">
        <v>4</v>
      </c>
      <c r="C4" s="8" t="s">
        <v>5</v>
      </c>
      <c r="D4" s="8" t="s">
        <v>6</v>
      </c>
      <c r="E4" s="17" t="s">
        <v>7</v>
      </c>
      <c r="F4" s="17"/>
      <c r="G4" s="17"/>
      <c r="H4" s="17"/>
      <c r="I4" s="17"/>
      <c r="J4" s="17"/>
      <c r="K4" s="17"/>
      <c r="L4" s="25" t="s">
        <v>8</v>
      </c>
      <c r="M4" s="29"/>
      <c r="N4" s="29"/>
      <c r="O4" s="29"/>
      <c r="P4" s="29"/>
      <c r="Q4" s="29"/>
      <c r="R4" s="29"/>
      <c r="S4" s="29"/>
      <c r="T4" s="39"/>
    </row>
    <row r="5" ht="13.9" customHeight="true" spans="1:20">
      <c r="A5" s="6"/>
      <c r="B5" s="9"/>
      <c r="C5" s="10"/>
      <c r="D5" s="10"/>
      <c r="E5" s="18" t="s">
        <v>9</v>
      </c>
      <c r="F5" s="6"/>
      <c r="G5" s="6"/>
      <c r="H5" s="19" t="s">
        <v>10</v>
      </c>
      <c r="I5" s="6"/>
      <c r="J5" s="6"/>
      <c r="K5" s="6"/>
      <c r="L5" s="26" t="s">
        <v>9</v>
      </c>
      <c r="M5" s="17"/>
      <c r="N5" s="17"/>
      <c r="O5" s="30" t="s">
        <v>11</v>
      </c>
      <c r="P5" s="31"/>
      <c r="Q5" s="10" t="s">
        <v>12</v>
      </c>
      <c r="R5" s="10"/>
      <c r="S5" s="10" t="s">
        <v>13</v>
      </c>
      <c r="T5" s="10"/>
    </row>
    <row r="6" ht="20.1" customHeight="true" spans="1:20">
      <c r="A6" s="6"/>
      <c r="B6" s="9"/>
      <c r="C6" s="10"/>
      <c r="D6" s="10"/>
      <c r="E6" s="6"/>
      <c r="F6" s="6"/>
      <c r="G6" s="6"/>
      <c r="H6" s="6"/>
      <c r="I6" s="6"/>
      <c r="J6" s="6"/>
      <c r="K6" s="6"/>
      <c r="L6" s="17"/>
      <c r="M6" s="17"/>
      <c r="N6" s="17"/>
      <c r="O6" s="32"/>
      <c r="P6" s="33"/>
      <c r="Q6" s="10"/>
      <c r="R6" s="10"/>
      <c r="S6" s="10"/>
      <c r="T6" s="10"/>
    </row>
    <row r="7" ht="69" customHeight="true" spans="1:20">
      <c r="A7" s="6"/>
      <c r="B7" s="11"/>
      <c r="C7" s="10"/>
      <c r="D7" s="10"/>
      <c r="E7" s="6" t="s">
        <v>14</v>
      </c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K7" s="10" t="s">
        <v>20</v>
      </c>
      <c r="L7" s="6" t="s">
        <v>14</v>
      </c>
      <c r="M7" s="10" t="s">
        <v>15</v>
      </c>
      <c r="N7" s="10" t="s">
        <v>16</v>
      </c>
      <c r="O7" s="17" t="s">
        <v>21</v>
      </c>
      <c r="P7" s="17" t="s">
        <v>22</v>
      </c>
      <c r="Q7" s="17" t="s">
        <v>23</v>
      </c>
      <c r="R7" s="17" t="s">
        <v>22</v>
      </c>
      <c r="S7" s="17" t="s">
        <v>24</v>
      </c>
      <c r="T7" s="17" t="s">
        <v>22</v>
      </c>
    </row>
    <row r="8" ht="57" customHeight="true" spans="1:20">
      <c r="A8" s="6" t="s">
        <v>25</v>
      </c>
      <c r="B8" s="6">
        <v>2082.3</v>
      </c>
      <c r="C8" s="12">
        <f>SUM(C9:C24)</f>
        <v>1536.3</v>
      </c>
      <c r="D8" s="12">
        <f>B8-C8</f>
        <v>546</v>
      </c>
      <c r="E8" s="20">
        <f>F8+G8</f>
        <v>1905.5</v>
      </c>
      <c r="F8" s="21">
        <f>SUM(F9:F24)</f>
        <v>914</v>
      </c>
      <c r="G8" s="21">
        <f>SUM(G9:G24)</f>
        <v>991.5</v>
      </c>
      <c r="H8" s="22">
        <f t="shared" ref="H8" si="0">SUM(H9:H24)</f>
        <v>19</v>
      </c>
      <c r="I8" s="22">
        <f t="shared" ref="I8:K8" si="1">SUM(I9:I24)</f>
        <v>16</v>
      </c>
      <c r="J8" s="22">
        <f t="shared" si="1"/>
        <v>0</v>
      </c>
      <c r="K8" s="22">
        <f t="shared" si="1"/>
        <v>257</v>
      </c>
      <c r="L8" s="27">
        <f>(P8+R8+T8)</f>
        <v>6103</v>
      </c>
      <c r="M8" s="27">
        <v>5012.2</v>
      </c>
      <c r="N8" s="20">
        <f>L8-M8</f>
        <v>1090.8</v>
      </c>
      <c r="O8" s="34">
        <f>SUM(O9:O24)</f>
        <v>252</v>
      </c>
      <c r="P8" s="21">
        <f>SUM(P9:P24)</f>
        <v>950.4</v>
      </c>
      <c r="Q8" s="34">
        <f t="shared" ref="Q8:T8" si="2">SUM(Q9:Q24)</f>
        <v>3520</v>
      </c>
      <c r="R8" s="21">
        <f t="shared" si="2"/>
        <v>4232.2</v>
      </c>
      <c r="S8" s="34">
        <f t="shared" si="2"/>
        <v>1918</v>
      </c>
      <c r="T8" s="21">
        <f t="shared" si="2"/>
        <v>920.4</v>
      </c>
    </row>
    <row r="9" s="1" customFormat="true" ht="57" customHeight="true" spans="1:20">
      <c r="A9" s="13" t="s">
        <v>26</v>
      </c>
      <c r="B9" s="14">
        <f>G9+N9</f>
        <v>23.7</v>
      </c>
      <c r="C9" s="15">
        <v>13.7</v>
      </c>
      <c r="D9" s="12">
        <f>B9-C9</f>
        <v>10</v>
      </c>
      <c r="E9" s="23">
        <f>F9+G9</f>
        <v>120</v>
      </c>
      <c r="F9" s="23">
        <f>(H9*50+I9*50+J9*50+K9*5)*0.3</f>
        <v>120</v>
      </c>
      <c r="G9" s="23"/>
      <c r="H9" s="24">
        <v>4</v>
      </c>
      <c r="I9" s="24">
        <v>1</v>
      </c>
      <c r="J9" s="24">
        <v>0</v>
      </c>
      <c r="K9" s="24">
        <v>30</v>
      </c>
      <c r="L9" s="27">
        <f>(P9+R9+T9)</f>
        <v>132.4</v>
      </c>
      <c r="M9" s="23">
        <v>108.7</v>
      </c>
      <c r="N9" s="35">
        <v>23.7</v>
      </c>
      <c r="O9" s="36">
        <v>21</v>
      </c>
      <c r="P9" s="37">
        <f>O9*6*0.2</f>
        <v>25.2</v>
      </c>
      <c r="Q9" s="40">
        <v>139</v>
      </c>
      <c r="R9" s="37">
        <f>ROUND(Q9*1.7*0.2,1)</f>
        <v>47.3</v>
      </c>
      <c r="S9" s="36">
        <v>333</v>
      </c>
      <c r="T9" s="23">
        <f>ROUND(S9*0.9*0.2,1)</f>
        <v>59.9</v>
      </c>
    </row>
    <row r="10" s="1" customFormat="true" ht="57" customHeight="true" spans="1:20">
      <c r="A10" s="13" t="s">
        <v>27</v>
      </c>
      <c r="B10" s="14">
        <f t="shared" ref="B10:B24" si="3">G10+N10</f>
        <v>78.4</v>
      </c>
      <c r="C10" s="16">
        <v>66.4</v>
      </c>
      <c r="D10" s="12">
        <f t="shared" ref="D10:D24" si="4">B10-C10</f>
        <v>12</v>
      </c>
      <c r="E10" s="23">
        <f t="shared" ref="E10:E24" si="5">F10+G10</f>
        <v>104</v>
      </c>
      <c r="F10" s="23">
        <f t="shared" ref="F10:F24" si="6">(H10*50+I10*50+J10*50+K10*5)*0.3</f>
        <v>39</v>
      </c>
      <c r="G10" s="23">
        <f>(H10*50+I10*50+J10*50+K10*5)*0.5</f>
        <v>65</v>
      </c>
      <c r="H10" s="24">
        <v>1</v>
      </c>
      <c r="I10" s="24">
        <v>1</v>
      </c>
      <c r="J10" s="28"/>
      <c r="K10" s="24">
        <v>6</v>
      </c>
      <c r="L10" s="27">
        <f t="shared" ref="L10:L24" si="7">(P10+R10+T10)</f>
        <v>74.9</v>
      </c>
      <c r="M10" s="23">
        <v>61.5</v>
      </c>
      <c r="N10" s="35">
        <v>13.4</v>
      </c>
      <c r="O10" s="36">
        <v>6</v>
      </c>
      <c r="P10" s="37">
        <f t="shared" ref="P10:P15" si="8">O10*6*0.8</f>
        <v>28.8</v>
      </c>
      <c r="Q10" s="40"/>
      <c r="R10" s="41"/>
      <c r="S10" s="36">
        <v>64</v>
      </c>
      <c r="T10" s="23">
        <f t="shared" ref="T10:T15" si="9">ROUND(S10*0.9*0.8,1)</f>
        <v>46.1</v>
      </c>
    </row>
    <row r="11" s="1" customFormat="true" ht="57" customHeight="true" spans="1:20">
      <c r="A11" s="13" t="s">
        <v>28</v>
      </c>
      <c r="B11" s="14">
        <f t="shared" si="3"/>
        <v>98.8</v>
      </c>
      <c r="C11" s="16">
        <v>81.5</v>
      </c>
      <c r="D11" s="12">
        <f t="shared" si="4"/>
        <v>17.3</v>
      </c>
      <c r="E11" s="23">
        <f t="shared" si="5"/>
        <v>120</v>
      </c>
      <c r="F11" s="23">
        <f t="shared" si="6"/>
        <v>45</v>
      </c>
      <c r="G11" s="23">
        <f t="shared" ref="G11:G15" si="10">(H11*50+I11*50+J11*50+K11*5)*0.5</f>
        <v>75</v>
      </c>
      <c r="H11" s="24">
        <v>1</v>
      </c>
      <c r="I11" s="24">
        <v>1</v>
      </c>
      <c r="J11" s="28"/>
      <c r="K11" s="24">
        <v>10</v>
      </c>
      <c r="L11" s="27">
        <f t="shared" si="7"/>
        <v>133</v>
      </c>
      <c r="M11" s="23">
        <v>109.2</v>
      </c>
      <c r="N11" s="35">
        <v>23.8</v>
      </c>
      <c r="O11" s="36">
        <v>10</v>
      </c>
      <c r="P11" s="37">
        <f t="shared" si="8"/>
        <v>48</v>
      </c>
      <c r="Q11" s="40"/>
      <c r="R11" s="41"/>
      <c r="S11" s="36">
        <v>118</v>
      </c>
      <c r="T11" s="23">
        <f t="shared" si="9"/>
        <v>85</v>
      </c>
    </row>
    <row r="12" s="1" customFormat="true" ht="57" customHeight="true" spans="1:20">
      <c r="A12" s="13" t="s">
        <v>29</v>
      </c>
      <c r="B12" s="14">
        <f t="shared" si="3"/>
        <v>112.8</v>
      </c>
      <c r="C12" s="16">
        <v>91.3</v>
      </c>
      <c r="D12" s="12">
        <f t="shared" si="4"/>
        <v>21.5</v>
      </c>
      <c r="E12" s="23">
        <f t="shared" si="5"/>
        <v>128</v>
      </c>
      <c r="F12" s="23">
        <f t="shared" si="6"/>
        <v>48</v>
      </c>
      <c r="G12" s="23">
        <f t="shared" si="10"/>
        <v>80</v>
      </c>
      <c r="H12" s="24">
        <v>1</v>
      </c>
      <c r="I12" s="24">
        <v>1</v>
      </c>
      <c r="J12" s="28"/>
      <c r="K12" s="24">
        <v>12</v>
      </c>
      <c r="L12" s="27">
        <f t="shared" si="7"/>
        <v>183.4</v>
      </c>
      <c r="M12" s="23">
        <v>150.6</v>
      </c>
      <c r="N12" s="35">
        <v>32.8</v>
      </c>
      <c r="O12" s="36">
        <v>13</v>
      </c>
      <c r="P12" s="37">
        <f t="shared" si="8"/>
        <v>62.4</v>
      </c>
      <c r="Q12" s="40"/>
      <c r="R12" s="41"/>
      <c r="S12" s="36">
        <v>168</v>
      </c>
      <c r="T12" s="23">
        <f t="shared" si="9"/>
        <v>121</v>
      </c>
    </row>
    <row r="13" s="1" customFormat="true" ht="57" customHeight="true" spans="1:20">
      <c r="A13" s="13" t="s">
        <v>30</v>
      </c>
      <c r="B13" s="14">
        <f t="shared" si="3"/>
        <v>116.2</v>
      </c>
      <c r="C13" s="16">
        <v>94.8</v>
      </c>
      <c r="D13" s="12">
        <f t="shared" si="4"/>
        <v>21.4</v>
      </c>
      <c r="E13" s="23">
        <f t="shared" si="5"/>
        <v>136</v>
      </c>
      <c r="F13" s="23">
        <f t="shared" si="6"/>
        <v>51</v>
      </c>
      <c r="G13" s="23">
        <f t="shared" si="10"/>
        <v>85</v>
      </c>
      <c r="H13" s="24">
        <v>1</v>
      </c>
      <c r="I13" s="24">
        <v>1</v>
      </c>
      <c r="J13" s="28"/>
      <c r="K13" s="24">
        <v>14</v>
      </c>
      <c r="L13" s="27">
        <f t="shared" si="7"/>
        <v>174.5</v>
      </c>
      <c r="M13" s="23">
        <v>143.3</v>
      </c>
      <c r="N13" s="35">
        <v>31.2</v>
      </c>
      <c r="O13" s="36">
        <v>14</v>
      </c>
      <c r="P13" s="37">
        <f t="shared" si="8"/>
        <v>67.2</v>
      </c>
      <c r="Q13" s="40"/>
      <c r="R13" s="41"/>
      <c r="S13" s="36">
        <v>149</v>
      </c>
      <c r="T13" s="23">
        <f t="shared" si="9"/>
        <v>107.3</v>
      </c>
    </row>
    <row r="14" s="1" customFormat="true" ht="57" customHeight="true" spans="1:20">
      <c r="A14" s="13" t="s">
        <v>31</v>
      </c>
      <c r="B14" s="14">
        <f t="shared" si="3"/>
        <v>108.6</v>
      </c>
      <c r="C14" s="16">
        <v>91</v>
      </c>
      <c r="D14" s="12">
        <f t="shared" si="4"/>
        <v>17.6</v>
      </c>
      <c r="E14" s="23">
        <f t="shared" si="5"/>
        <v>128</v>
      </c>
      <c r="F14" s="23">
        <f>(H14*50+I14*50+J14*50+K14*5)*0.3+3.5</f>
        <v>51.5</v>
      </c>
      <c r="G14" s="23">
        <f>(H14*50+I14*50+J14*50+K14*5)*0.5-3.5</f>
        <v>76.5</v>
      </c>
      <c r="H14" s="24">
        <v>1</v>
      </c>
      <c r="I14" s="24">
        <v>1</v>
      </c>
      <c r="J14" s="28"/>
      <c r="K14" s="24">
        <v>12</v>
      </c>
      <c r="L14" s="27">
        <f t="shared" si="7"/>
        <v>180.7</v>
      </c>
      <c r="M14" s="23">
        <f>148.4+0.2</f>
        <v>148.6</v>
      </c>
      <c r="N14" s="35">
        <f>32.3-0.2</f>
        <v>32.1</v>
      </c>
      <c r="O14" s="36">
        <v>12</v>
      </c>
      <c r="P14" s="37">
        <f t="shared" si="8"/>
        <v>57.6</v>
      </c>
      <c r="Q14" s="40"/>
      <c r="R14" s="41"/>
      <c r="S14" s="36">
        <v>171</v>
      </c>
      <c r="T14" s="23">
        <f t="shared" si="9"/>
        <v>123.1</v>
      </c>
    </row>
    <row r="15" s="1" customFormat="true" ht="57" customHeight="true" spans="1:20">
      <c r="A15" s="13" t="s">
        <v>32</v>
      </c>
      <c r="B15" s="14">
        <f t="shared" si="3"/>
        <v>94.9</v>
      </c>
      <c r="C15" s="16">
        <v>78.5</v>
      </c>
      <c r="D15" s="12">
        <f t="shared" si="4"/>
        <v>16.4</v>
      </c>
      <c r="E15" s="23">
        <f t="shared" si="5"/>
        <v>116</v>
      </c>
      <c r="F15" s="23">
        <f t="shared" si="6"/>
        <v>43.5</v>
      </c>
      <c r="G15" s="23">
        <f t="shared" si="10"/>
        <v>72.5</v>
      </c>
      <c r="H15" s="24">
        <v>1</v>
      </c>
      <c r="I15" s="24">
        <v>1</v>
      </c>
      <c r="J15" s="28"/>
      <c r="K15" s="24">
        <v>9</v>
      </c>
      <c r="L15" s="27">
        <f t="shared" si="7"/>
        <v>125.3</v>
      </c>
      <c r="M15" s="23">
        <v>102.9</v>
      </c>
      <c r="N15" s="35">
        <v>22.4</v>
      </c>
      <c r="O15" s="36">
        <v>9</v>
      </c>
      <c r="P15" s="37">
        <f t="shared" si="8"/>
        <v>43.2</v>
      </c>
      <c r="Q15" s="40"/>
      <c r="R15" s="41"/>
      <c r="S15" s="36">
        <v>114</v>
      </c>
      <c r="T15" s="23">
        <f t="shared" si="9"/>
        <v>82.1</v>
      </c>
    </row>
    <row r="16" s="1" customFormat="true" ht="57" customHeight="true" spans="1:20">
      <c r="A16" s="13" t="s">
        <v>33</v>
      </c>
      <c r="B16" s="14">
        <f t="shared" si="3"/>
        <v>5.7</v>
      </c>
      <c r="C16" s="16">
        <v>3.3</v>
      </c>
      <c r="D16" s="12">
        <f t="shared" si="4"/>
        <v>2.4</v>
      </c>
      <c r="E16" s="23">
        <f t="shared" si="5"/>
        <v>46.5</v>
      </c>
      <c r="F16" s="23">
        <f t="shared" si="6"/>
        <v>46.5</v>
      </c>
      <c r="G16" s="23"/>
      <c r="H16" s="24">
        <v>1</v>
      </c>
      <c r="I16" s="24">
        <v>1</v>
      </c>
      <c r="J16" s="28"/>
      <c r="K16" s="24">
        <v>11</v>
      </c>
      <c r="L16" s="27">
        <f t="shared" si="7"/>
        <v>31.7</v>
      </c>
      <c r="M16" s="23">
        <v>26</v>
      </c>
      <c r="N16" s="35">
        <v>5.7</v>
      </c>
      <c r="O16" s="36">
        <v>11</v>
      </c>
      <c r="P16" s="37">
        <f>O16*6*0.2</f>
        <v>13.2</v>
      </c>
      <c r="Q16" s="40"/>
      <c r="R16" s="37"/>
      <c r="S16" s="36">
        <v>103</v>
      </c>
      <c r="T16" s="23">
        <f>ROUND(S16*0.9*0.2,1)</f>
        <v>18.5</v>
      </c>
    </row>
    <row r="17" s="1" customFormat="true" ht="57" customHeight="true" spans="1:20">
      <c r="A17" s="13" t="s">
        <v>34</v>
      </c>
      <c r="B17" s="14">
        <f t="shared" si="3"/>
        <v>15.1</v>
      </c>
      <c r="C17" s="16">
        <v>8.9</v>
      </c>
      <c r="D17" s="12">
        <f t="shared" si="4"/>
        <v>6.2</v>
      </c>
      <c r="E17" s="23">
        <f t="shared" si="5"/>
        <v>46.5</v>
      </c>
      <c r="F17" s="23">
        <f t="shared" si="6"/>
        <v>46.5</v>
      </c>
      <c r="G17" s="23"/>
      <c r="H17" s="24">
        <v>1</v>
      </c>
      <c r="I17" s="24">
        <v>1</v>
      </c>
      <c r="J17" s="28"/>
      <c r="K17" s="24">
        <v>11</v>
      </c>
      <c r="L17" s="27">
        <f t="shared" si="7"/>
        <v>84.4</v>
      </c>
      <c r="M17" s="23">
        <v>69.3</v>
      </c>
      <c r="N17" s="35">
        <v>15.1</v>
      </c>
      <c r="O17" s="36">
        <v>12</v>
      </c>
      <c r="P17" s="37">
        <f>O17*6*0.2</f>
        <v>14.4</v>
      </c>
      <c r="Q17" s="40">
        <v>133</v>
      </c>
      <c r="R17" s="37">
        <f>ROUND(Q17*1.7*0.2,1)</f>
        <v>45.2</v>
      </c>
      <c r="S17" s="36">
        <v>138</v>
      </c>
      <c r="T17" s="23">
        <f>ROUND(S17*0.9*0.2,1)</f>
        <v>24.8</v>
      </c>
    </row>
    <row r="18" s="1" customFormat="true" ht="57" customHeight="true" spans="1:20">
      <c r="A18" s="13" t="s">
        <v>35</v>
      </c>
      <c r="B18" s="14">
        <f t="shared" si="3"/>
        <v>15.4</v>
      </c>
      <c r="C18" s="16">
        <v>9.1</v>
      </c>
      <c r="D18" s="12">
        <f t="shared" si="4"/>
        <v>6.3</v>
      </c>
      <c r="E18" s="23">
        <f t="shared" si="5"/>
        <v>46.5</v>
      </c>
      <c r="F18" s="23">
        <f t="shared" si="6"/>
        <v>46.5</v>
      </c>
      <c r="G18" s="23"/>
      <c r="H18" s="24">
        <v>1</v>
      </c>
      <c r="I18" s="24">
        <v>1</v>
      </c>
      <c r="J18" s="28"/>
      <c r="K18" s="24">
        <v>11</v>
      </c>
      <c r="L18" s="27">
        <f t="shared" si="7"/>
        <v>86.3</v>
      </c>
      <c r="M18" s="23">
        <v>70.9</v>
      </c>
      <c r="N18" s="35">
        <v>15.4</v>
      </c>
      <c r="O18" s="36">
        <v>11</v>
      </c>
      <c r="P18" s="37">
        <f>O18*6*0.2</f>
        <v>13.2</v>
      </c>
      <c r="Q18" s="40">
        <v>151</v>
      </c>
      <c r="R18" s="37">
        <f>ROUND(Q18*1.7*0.2,1)</f>
        <v>51.3</v>
      </c>
      <c r="S18" s="36">
        <v>121</v>
      </c>
      <c r="T18" s="23">
        <f>ROUND(S18*0.9*0.2,1)</f>
        <v>21.8</v>
      </c>
    </row>
    <row r="19" s="1" customFormat="true" ht="57" customHeight="true" spans="1:20">
      <c r="A19" s="13" t="s">
        <v>36</v>
      </c>
      <c r="B19" s="14">
        <f t="shared" si="3"/>
        <v>16.1</v>
      </c>
      <c r="C19" s="16">
        <v>9.4</v>
      </c>
      <c r="D19" s="12">
        <f t="shared" si="4"/>
        <v>6.7</v>
      </c>
      <c r="E19" s="23">
        <f t="shared" si="5"/>
        <v>54</v>
      </c>
      <c r="F19" s="23">
        <f t="shared" si="6"/>
        <v>54</v>
      </c>
      <c r="G19" s="23"/>
      <c r="H19" s="24">
        <v>1</v>
      </c>
      <c r="I19" s="24">
        <v>1</v>
      </c>
      <c r="J19" s="28"/>
      <c r="K19" s="24">
        <v>16</v>
      </c>
      <c r="L19" s="27">
        <f t="shared" si="7"/>
        <v>89.9</v>
      </c>
      <c r="M19" s="23">
        <v>73.8</v>
      </c>
      <c r="N19" s="35">
        <v>16.1</v>
      </c>
      <c r="O19" s="36">
        <v>17</v>
      </c>
      <c r="P19" s="37">
        <f>O19*6*0.2</f>
        <v>20.4</v>
      </c>
      <c r="Q19" s="40">
        <v>121</v>
      </c>
      <c r="R19" s="37">
        <f>ROUND(Q19*1.7*0.2,1)</f>
        <v>41.1</v>
      </c>
      <c r="S19" s="36">
        <v>158</v>
      </c>
      <c r="T19" s="23">
        <f>ROUND(S19*0.9*0.2,1)</f>
        <v>28.4</v>
      </c>
    </row>
    <row r="20" s="1" customFormat="true" ht="57" customHeight="true" spans="1:20">
      <c r="A20" s="13" t="s">
        <v>37</v>
      </c>
      <c r="B20" s="14">
        <f t="shared" si="3"/>
        <v>314</v>
      </c>
      <c r="C20" s="16">
        <v>222.8</v>
      </c>
      <c r="D20" s="12">
        <f t="shared" si="4"/>
        <v>91.2</v>
      </c>
      <c r="E20" s="23">
        <f t="shared" si="5"/>
        <v>196</v>
      </c>
      <c r="F20" s="23">
        <f t="shared" si="6"/>
        <v>73.5</v>
      </c>
      <c r="G20" s="23">
        <f>(H20*50+I20*50+J20*50+K20*5)*0.5</f>
        <v>122.5</v>
      </c>
      <c r="H20" s="24">
        <v>1</v>
      </c>
      <c r="I20" s="24">
        <v>1</v>
      </c>
      <c r="J20" s="28"/>
      <c r="K20" s="24">
        <v>29</v>
      </c>
      <c r="L20" s="27">
        <f t="shared" si="7"/>
        <v>1071.3</v>
      </c>
      <c r="M20" s="23">
        <v>879.8</v>
      </c>
      <c r="N20" s="35">
        <v>191.5</v>
      </c>
      <c r="O20" s="36">
        <v>30</v>
      </c>
      <c r="P20" s="37">
        <f>O20*6*0.8</f>
        <v>144</v>
      </c>
      <c r="Q20" s="40">
        <v>622</v>
      </c>
      <c r="R20" s="37">
        <f>ROUND(Q20*1.7*0.8,1)</f>
        <v>845.9</v>
      </c>
      <c r="S20" s="36">
        <v>113</v>
      </c>
      <c r="T20" s="23">
        <f>ROUND(S20*0.9*0.8,1)</f>
        <v>81.4</v>
      </c>
    </row>
    <row r="21" s="1" customFormat="true" ht="57" customHeight="true" spans="1:20">
      <c r="A21" s="13" t="s">
        <v>38</v>
      </c>
      <c r="B21" s="14">
        <f t="shared" si="3"/>
        <v>321.4</v>
      </c>
      <c r="C21" s="16">
        <v>223.1</v>
      </c>
      <c r="D21" s="12">
        <f t="shared" si="4"/>
        <v>98.3</v>
      </c>
      <c r="E21" s="23">
        <f t="shared" si="5"/>
        <v>176</v>
      </c>
      <c r="F21" s="23">
        <f t="shared" si="6"/>
        <v>66</v>
      </c>
      <c r="G21" s="23">
        <f t="shared" ref="G21:G24" si="11">(H21*50+I21*50+J21*50+K21*5)*0.5</f>
        <v>110</v>
      </c>
      <c r="H21" s="24">
        <v>1</v>
      </c>
      <c r="I21" s="24">
        <v>1</v>
      </c>
      <c r="J21" s="28"/>
      <c r="K21" s="24">
        <v>24</v>
      </c>
      <c r="L21" s="27">
        <f t="shared" si="7"/>
        <v>1182.7</v>
      </c>
      <c r="M21" s="23">
        <v>971.3</v>
      </c>
      <c r="N21" s="35">
        <v>211.4</v>
      </c>
      <c r="O21" s="36">
        <v>24</v>
      </c>
      <c r="P21" s="37">
        <f>O21*6*0.8</f>
        <v>115.2</v>
      </c>
      <c r="Q21" s="40">
        <v>751</v>
      </c>
      <c r="R21" s="37">
        <f>ROUND(Q21*1.7*0.8,1)</f>
        <v>1021.4</v>
      </c>
      <c r="S21" s="36">
        <v>64</v>
      </c>
      <c r="T21" s="23">
        <f>ROUND(S21*0.9*0.8,1)</f>
        <v>46.1</v>
      </c>
    </row>
    <row r="22" s="1" customFormat="true" ht="57" customHeight="true" spans="1:20">
      <c r="A22" s="13" t="s">
        <v>39</v>
      </c>
      <c r="B22" s="14">
        <f t="shared" si="3"/>
        <v>375.6</v>
      </c>
      <c r="C22" s="16">
        <v>257.4</v>
      </c>
      <c r="D22" s="12">
        <f t="shared" si="4"/>
        <v>118.2</v>
      </c>
      <c r="E22" s="23">
        <f t="shared" si="5"/>
        <v>188</v>
      </c>
      <c r="F22" s="23">
        <f t="shared" si="6"/>
        <v>70.5</v>
      </c>
      <c r="G22" s="23">
        <f t="shared" si="11"/>
        <v>117.5</v>
      </c>
      <c r="H22" s="24">
        <v>1</v>
      </c>
      <c r="I22" s="24">
        <v>1</v>
      </c>
      <c r="J22" s="28"/>
      <c r="K22" s="24">
        <v>27</v>
      </c>
      <c r="L22" s="27">
        <f t="shared" si="7"/>
        <v>1444</v>
      </c>
      <c r="M22" s="23">
        <v>1185.9</v>
      </c>
      <c r="N22" s="35">
        <v>258.1</v>
      </c>
      <c r="O22" s="36">
        <v>27</v>
      </c>
      <c r="P22" s="37">
        <f>O22*6*0.8</f>
        <v>129.6</v>
      </c>
      <c r="Q22" s="40">
        <v>949</v>
      </c>
      <c r="R22" s="37">
        <f>ROUND(Q22*1.7*0.8,1)</f>
        <v>1290.6</v>
      </c>
      <c r="S22" s="36">
        <v>33</v>
      </c>
      <c r="T22" s="23">
        <f>ROUND(S22*0.9*0.8,1)</f>
        <v>23.8</v>
      </c>
    </row>
    <row r="23" s="1" customFormat="true" ht="57" customHeight="true" spans="1:20">
      <c r="A23" s="13" t="s">
        <v>40</v>
      </c>
      <c r="B23" s="14">
        <f t="shared" si="3"/>
        <v>171.1</v>
      </c>
      <c r="C23" s="16">
        <v>127.9</v>
      </c>
      <c r="D23" s="12">
        <f t="shared" si="4"/>
        <v>43.2</v>
      </c>
      <c r="E23" s="23">
        <f t="shared" si="5"/>
        <v>140</v>
      </c>
      <c r="F23" s="23">
        <f t="shared" si="6"/>
        <v>52.5</v>
      </c>
      <c r="G23" s="23">
        <f t="shared" si="11"/>
        <v>87.5</v>
      </c>
      <c r="H23" s="24">
        <v>1</v>
      </c>
      <c r="I23" s="24">
        <v>1</v>
      </c>
      <c r="J23" s="28"/>
      <c r="K23" s="24">
        <v>15</v>
      </c>
      <c r="L23" s="27">
        <f t="shared" si="7"/>
        <v>468</v>
      </c>
      <c r="M23" s="23">
        <v>384.4</v>
      </c>
      <c r="N23" s="35">
        <v>83.6</v>
      </c>
      <c r="O23" s="36">
        <v>15</v>
      </c>
      <c r="P23" s="37">
        <f>O23*6*0.8</f>
        <v>72</v>
      </c>
      <c r="Q23" s="40">
        <v>270</v>
      </c>
      <c r="R23" s="37">
        <f>ROUND(Q23*1.7*0.8,1)</f>
        <v>367.2</v>
      </c>
      <c r="S23" s="36">
        <v>40</v>
      </c>
      <c r="T23" s="23">
        <f>ROUND(S23*0.9*0.8,1)</f>
        <v>28.8</v>
      </c>
    </row>
    <row r="24" s="1" customFormat="true" ht="57" customHeight="true" spans="1:20">
      <c r="A24" s="13" t="s">
        <v>41</v>
      </c>
      <c r="B24" s="14">
        <f t="shared" si="3"/>
        <v>214.5</v>
      </c>
      <c r="C24" s="16">
        <v>157.2</v>
      </c>
      <c r="D24" s="12">
        <f t="shared" si="4"/>
        <v>57.3</v>
      </c>
      <c r="E24" s="23">
        <f t="shared" si="5"/>
        <v>160</v>
      </c>
      <c r="F24" s="23">
        <f t="shared" si="6"/>
        <v>60</v>
      </c>
      <c r="G24" s="23">
        <f t="shared" si="11"/>
        <v>100</v>
      </c>
      <c r="H24" s="24">
        <v>1</v>
      </c>
      <c r="I24" s="24">
        <v>1</v>
      </c>
      <c r="J24" s="28"/>
      <c r="K24" s="24">
        <v>20</v>
      </c>
      <c r="L24" s="27">
        <f t="shared" si="7"/>
        <v>640.5</v>
      </c>
      <c r="M24" s="23">
        <v>526</v>
      </c>
      <c r="N24" s="35">
        <v>114.5</v>
      </c>
      <c r="O24" s="36">
        <v>20</v>
      </c>
      <c r="P24" s="37">
        <f>O24*6*0.8</f>
        <v>96</v>
      </c>
      <c r="Q24" s="40">
        <v>384</v>
      </c>
      <c r="R24" s="37">
        <f>ROUND(Q24*1.7*0.8,1)</f>
        <v>522.2</v>
      </c>
      <c r="S24" s="36">
        <v>31</v>
      </c>
      <c r="T24" s="23">
        <f>ROUND(S24*0.9*0.8,1)</f>
        <v>22.3</v>
      </c>
    </row>
  </sheetData>
  <mergeCells count="14">
    <mergeCell ref="A2:T2"/>
    <mergeCell ref="S3:T3"/>
    <mergeCell ref="E4:K4"/>
    <mergeCell ref="L4:T4"/>
    <mergeCell ref="A4:A7"/>
    <mergeCell ref="B4:B7"/>
    <mergeCell ref="C4:C7"/>
    <mergeCell ref="D4:D7"/>
    <mergeCell ref="O5:P6"/>
    <mergeCell ref="Q5:R6"/>
    <mergeCell ref="S5:T6"/>
    <mergeCell ref="E5:G6"/>
    <mergeCell ref="H5:K6"/>
    <mergeCell ref="L5:N6"/>
  </mergeCells>
  <printOptions horizontalCentered="true"/>
  <pageMargins left="0.708661417322835" right="0.708661417322835" top="0.748031496062992" bottom="0.748031496062992" header="0.31496062992126" footer="0.31496062992126"/>
  <pageSetup paperSize="9" scale="66" fitToHeight="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正式下达2025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白杨</dc:creator>
  <cp:lastModifiedBy>教科文处</cp:lastModifiedBy>
  <dcterms:created xsi:type="dcterms:W3CDTF">2024-05-21T02:36:00Z</dcterms:created>
  <cp:lastPrinted>2025-05-24T21:59:00Z</cp:lastPrinted>
  <dcterms:modified xsi:type="dcterms:W3CDTF">2025-05-26T09:42:28Z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